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hiraa\Downloads\"/>
    </mc:Choice>
  </mc:AlternateContent>
  <xr:revisionPtr revIDLastSave="0" documentId="8_{94E27609-ADE7-4561-910D-7A17F7FE8E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גיליון1" sheetId="1" r:id="rId1"/>
    <sheet name="גיליון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I47" i="1"/>
  <c r="I25" i="1"/>
  <c r="I9" i="1" l="1"/>
  <c r="I16" i="1"/>
  <c r="G21" i="2" l="1"/>
  <c r="G20" i="2"/>
  <c r="I5" i="2"/>
  <c r="C15" i="2" l="1"/>
  <c r="B13" i="2"/>
  <c r="B14" i="2" s="1"/>
  <c r="C14" i="2" s="1"/>
  <c r="C7" i="2"/>
  <c r="B5" i="2"/>
  <c r="C5" i="2" s="1"/>
  <c r="B6" i="2" l="1"/>
  <c r="C6" i="2" s="1"/>
  <c r="C13" i="2"/>
  <c r="L13" i="1"/>
  <c r="L14" i="1"/>
  <c r="L15" i="1"/>
  <c r="L11" i="1"/>
  <c r="L6" i="1"/>
  <c r="L7" i="1"/>
  <c r="L8" i="1"/>
  <c r="L5" i="1"/>
  <c r="I23" i="1" l="1"/>
  <c r="J18" i="1"/>
  <c r="J19" i="1"/>
  <c r="J20" i="1"/>
  <c r="J21" i="1"/>
</calcChain>
</file>

<file path=xl/sharedStrings.xml><?xml version="1.0" encoding="utf-8"?>
<sst xmlns="http://schemas.openxmlformats.org/spreadsheetml/2006/main" count="151" uniqueCount="95">
  <si>
    <t>מקום</t>
  </si>
  <si>
    <t>מקורות מימון</t>
  </si>
  <si>
    <t>שם תבר</t>
  </si>
  <si>
    <t>מספר תבר</t>
  </si>
  <si>
    <t xml:space="preserve">עלות </t>
  </si>
  <si>
    <t>החזר מתוכנן</t>
  </si>
  <si>
    <t>מתווה השקעות</t>
  </si>
  <si>
    <t>קדש ברנע</t>
  </si>
  <si>
    <t>כמהין</t>
  </si>
  <si>
    <t>טללים</t>
  </si>
  <si>
    <t>אשלים</t>
  </si>
  <si>
    <t>מועצה</t>
  </si>
  <si>
    <t>מועצה/מענק משרד האנרגיה</t>
  </si>
  <si>
    <t>אחוז מענק</t>
  </si>
  <si>
    <t>עלות לאחר מענק</t>
  </si>
  <si>
    <t>10 שנים</t>
  </si>
  <si>
    <t>מדרשת בן גוריון</t>
  </si>
  <si>
    <t>שטחי תאגיד מדרשה</t>
  </si>
  <si>
    <t>קיבוץ משאבי שדה</t>
  </si>
  <si>
    <t>מרחב עם</t>
  </si>
  <si>
    <t>מועצה/משרד הכלכלה</t>
  </si>
  <si>
    <t>ללא</t>
  </si>
  <si>
    <t>באר מלכה</t>
  </si>
  <si>
    <t>רביבים</t>
  </si>
  <si>
    <t>שדה בוקר</t>
  </si>
  <si>
    <t>רתמים</t>
  </si>
  <si>
    <t>שונות</t>
  </si>
  <si>
    <t>סה"כ</t>
  </si>
  <si>
    <t>מערכות סולאריות-אשכול נגב מזרחי</t>
  </si>
  <si>
    <t>התייעלות אנרגטית-החלפת תאורת לד בישובים</t>
  </si>
  <si>
    <t>מפעל הפיס</t>
  </si>
  <si>
    <t>התייעלות אנג' קדש, כמהין אשלים, טללים</t>
  </si>
  <si>
    <t>סכום התב"ר</t>
  </si>
  <si>
    <t xml:space="preserve">התייעלות אנרגטית תאורד לד שנת הפרוייקט </t>
  </si>
  <si>
    <t>התקנת פאנלים סולאריים</t>
  </si>
  <si>
    <t>הלוואה מפעל הפיס</t>
  </si>
  <si>
    <t>תיכון אזורי</t>
  </si>
  <si>
    <t>מרכז צעירים</t>
  </si>
  <si>
    <t>גן ילדים דו כיתתי קדש</t>
  </si>
  <si>
    <t>מעון יום תלת כיתתי מרחב עם</t>
  </si>
  <si>
    <t>רתמים גן ילדים דו כיתתי</t>
  </si>
  <si>
    <t>מרכז מסחרי מדרשה</t>
  </si>
  <si>
    <t>גנים מרחב עם</t>
  </si>
  <si>
    <t>מיקום ראשוני</t>
  </si>
  <si>
    <t>מיקום מתוכנן בפועל</t>
  </si>
  <si>
    <t>תיכון איזורי</t>
  </si>
  <si>
    <t>מבנה מח' ביטחון ומבני מועצה</t>
  </si>
  <si>
    <t>אולם ספורט מועצה</t>
  </si>
  <si>
    <t>אין</t>
  </si>
  <si>
    <t>התייעלות אנרגטית משרד הכלכלה                                     פרויקט בביצוע</t>
  </si>
  <si>
    <t>מערכות סולאריוות על גגות</t>
  </si>
  <si>
    <t>סכום ההלואה מפעל הפיס</t>
  </si>
  <si>
    <t>מבנה מח' ביטחון (מרכז הפעלה)</t>
  </si>
  <si>
    <t>הכנסה בשנת 2020</t>
  </si>
  <si>
    <t>ללא החזר השקעה</t>
  </si>
  <si>
    <t>החזר השקעה מתוכנן</t>
  </si>
  <si>
    <t>7 שנים</t>
  </si>
  <si>
    <t xml:space="preserve">השקעה </t>
  </si>
  <si>
    <t>הכנסה מתוכננת ל - 20 שנים</t>
  </si>
  <si>
    <t>הערות</t>
  </si>
  <si>
    <t>מרחבעם</t>
  </si>
  <si>
    <t>גובה השקעה</t>
  </si>
  <si>
    <t>הכנסה שנתית שנים 1-7</t>
  </si>
  <si>
    <t>הכנסה שנתית שנים 7-11</t>
  </si>
  <si>
    <t>סה"כ רווח עד שנה 11</t>
  </si>
  <si>
    <t>הכנסה שנתית שנה 11 והלאה</t>
  </si>
  <si>
    <t>גודל מערכת</t>
  </si>
  <si>
    <t>76.125KW</t>
  </si>
  <si>
    <t>KW60</t>
  </si>
  <si>
    <t>התיעלות אנרגטית הפח' גזי חממה, מדרשה, משאבי שדה, מרחב עם</t>
  </si>
  <si>
    <t>נגב סיני - ממ"ד</t>
  </si>
  <si>
    <t>גן ילדים קדש</t>
  </si>
  <si>
    <t>פאנלים סולאריים</t>
  </si>
  <si>
    <t>תאורת לד</t>
  </si>
  <si>
    <t xml:space="preserve">תקציר מנהלים- כולל מע"מ </t>
  </si>
  <si>
    <t>תעריף משוקלל לשעות אור</t>
  </si>
  <si>
    <t>הכנסה שנתית (חסכון חשמל)</t>
  </si>
  <si>
    <t>הוצאות שוטפות (שנתי)</t>
  </si>
  <si>
    <t>חסכון שוטף שנתי נקי</t>
  </si>
  <si>
    <t>שיעור מימון עצמי</t>
  </si>
  <si>
    <t>תשואה להשקעה (הון עצמי)</t>
  </si>
  <si>
    <t>תשואה לפרויקט</t>
  </si>
  <si>
    <t>ענ"נ לפרויקט (5%)</t>
  </si>
  <si>
    <t xml:space="preserve">עלות משוקללת לקוט"ש </t>
  </si>
  <si>
    <t>בין השנים 7-11 חלוקת הכנסות עם המועצה. החל משנה 11 הכנסות מלאות לישוב</t>
  </si>
  <si>
    <t>נגב סיני-ממ"ד</t>
  </si>
  <si>
    <t>מרפאה חדשה</t>
  </si>
  <si>
    <t xml:space="preserve">ישובי הדרום - משרד האנרגיה- טרם התקבלה התחייבות </t>
  </si>
  <si>
    <t>חיפוי מגרש ספורט נגב סיני</t>
  </si>
  <si>
    <t>פאנלים סולא' במבני ציבור</t>
  </si>
  <si>
    <t>מערגכות סולאריות השקעת מועצה</t>
  </si>
  <si>
    <t>3-5 שנים</t>
  </si>
  <si>
    <t>בבדיקה: הכנסה נמוכה מהמתוכנן</t>
  </si>
  <si>
    <t xml:space="preserve"> מועצה/משרד האנרגיה במסגרת קול קורא ישובי הדרום</t>
  </si>
  <si>
    <t>טרם אושר תב"ר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</si>
</sst>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_(* #,##0.00_);_(* \(#,##0.00\);_(* &quot;-&quot;??_);_(@_)"/>
    <numFmt numFmtId="166" formatCode="&quot;₪&quot;\ #,##0.00"/>
    <numFmt numFmtId="167" formatCode="&quot;₪&quot;\ #,##0"/>
  </numFmts>
  <fonts count="7" x14ac:knownFonts="1">
    <font>
      <sz val="11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Border="1"/>
    <xf numFmtId="164" fontId="0" fillId="0" borderId="0" xfId="0" applyNumberFormat="1" applyFill="1" applyBorder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Fill="1" applyBorder="1"/>
    <xf numFmtId="164" fontId="2" fillId="0" borderId="1" xfId="0" applyNumberFormat="1" applyFont="1" applyFill="1" applyBorder="1"/>
    <xf numFmtId="0" fontId="0" fillId="0" borderId="1" xfId="0" applyFill="1" applyBorder="1"/>
    <xf numFmtId="9" fontId="0" fillId="0" borderId="1" xfId="0" applyNumberFormat="1" applyBorder="1" applyAlignment="1">
      <alignment vertical="center"/>
    </xf>
    <xf numFmtId="0" fontId="3" fillId="0" borderId="1" xfId="0" applyFont="1" applyBorder="1"/>
    <xf numFmtId="0" fontId="0" fillId="0" borderId="1" xfId="0" applyBorder="1" applyAlignment="1">
      <alignment vertical="center"/>
    </xf>
    <xf numFmtId="0" fontId="0" fillId="0" borderId="4" xfId="0" applyBorder="1"/>
    <xf numFmtId="0" fontId="0" fillId="0" borderId="2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0" fillId="0" borderId="5" xfId="0" applyBorder="1"/>
    <xf numFmtId="0" fontId="0" fillId="0" borderId="1" xfId="0" applyBorder="1" applyAlignment="1">
      <alignment vertical="center" readingOrder="2"/>
    </xf>
    <xf numFmtId="0" fontId="3" fillId="0" borderId="0" xfId="0" applyFont="1" applyBorder="1" applyAlignment="1">
      <alignment wrapText="1"/>
    </xf>
    <xf numFmtId="0" fontId="0" fillId="0" borderId="4" xfId="0" applyBorder="1" applyAlignment="1">
      <alignment horizontal="right"/>
    </xf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10" xfId="0" applyFont="1" applyBorder="1"/>
    <xf numFmtId="0" fontId="3" fillId="0" borderId="12" xfId="0" applyFont="1" applyBorder="1"/>
    <xf numFmtId="0" fontId="0" fillId="0" borderId="14" xfId="0" applyBorder="1"/>
    <xf numFmtId="0" fontId="3" fillId="0" borderId="14" xfId="0" applyFont="1" applyBorder="1"/>
    <xf numFmtId="164" fontId="0" fillId="0" borderId="5" xfId="0" applyNumberFormat="1" applyFill="1" applyBorder="1"/>
    <xf numFmtId="0" fontId="0" fillId="0" borderId="15" xfId="0" applyBorder="1"/>
    <xf numFmtId="0" fontId="3" fillId="0" borderId="10" xfId="0" applyFont="1" applyBorder="1" applyAlignment="1">
      <alignment horizontal="right"/>
    </xf>
    <xf numFmtId="164" fontId="0" fillId="0" borderId="10" xfId="0" applyNumberFormat="1" applyFill="1" applyBorder="1"/>
    <xf numFmtId="0" fontId="0" fillId="0" borderId="12" xfId="0" applyBorder="1"/>
    <xf numFmtId="0" fontId="3" fillId="0" borderId="10" xfId="0" applyFont="1" applyBorder="1" applyAlignment="1">
      <alignment horizontal="right" vertical="center"/>
    </xf>
    <xf numFmtId="3" fontId="0" fillId="0" borderId="1" xfId="0" applyNumberFormat="1" applyBorder="1"/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3" fillId="0" borderId="2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7" xfId="0" applyFont="1" applyFill="1" applyBorder="1"/>
    <xf numFmtId="0" fontId="3" fillId="0" borderId="22" xfId="0" applyFont="1" applyFill="1" applyBorder="1" applyAlignment="1">
      <alignment wrapText="1"/>
    </xf>
    <xf numFmtId="0" fontId="5" fillId="0" borderId="0" xfId="0" applyFont="1" applyBorder="1" applyAlignment="1">
      <alignment vertical="center"/>
    </xf>
    <xf numFmtId="0" fontId="6" fillId="0" borderId="0" xfId="0" applyFont="1"/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7" fontId="0" fillId="0" borderId="1" xfId="0" applyNumberFormat="1" applyBorder="1"/>
    <xf numFmtId="0" fontId="3" fillId="0" borderId="1" xfId="0" applyFont="1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2" xfId="0" applyFill="1" applyBorder="1"/>
    <xf numFmtId="164" fontId="0" fillId="0" borderId="14" xfId="0" applyNumberFormat="1" applyFill="1" applyBorder="1"/>
    <xf numFmtId="167" fontId="0" fillId="0" borderId="4" xfId="0" applyNumberForma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0" fontId="0" fillId="0" borderId="27" xfId="0" applyBorder="1"/>
    <xf numFmtId="0" fontId="0" fillId="0" borderId="24" xfId="0" applyBorder="1" applyAlignment="1"/>
    <xf numFmtId="0" fontId="0" fillId="0" borderId="3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2" xfId="0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167" fontId="0" fillId="0" borderId="2" xfId="0" applyNumberFormat="1" applyBorder="1"/>
    <xf numFmtId="165" fontId="3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/>
    <xf numFmtId="9" fontId="0" fillId="0" borderId="10" xfId="0" applyNumberFormat="1" applyBorder="1"/>
    <xf numFmtId="164" fontId="0" fillId="0" borderId="0" xfId="0" applyNumberFormat="1" applyBorder="1"/>
    <xf numFmtId="43" fontId="0" fillId="0" borderId="0" xfId="0" applyNumberFormat="1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/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23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8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3" fontId="0" fillId="0" borderId="1" xfId="0" applyNumberFormat="1" applyBorder="1" applyAlignment="1">
      <alignment vertical="center"/>
    </xf>
    <xf numFmtId="0" fontId="0" fillId="0" borderId="2" xfId="0" applyBorder="1" applyAlignment="1"/>
    <xf numFmtId="0" fontId="0" fillId="0" borderId="1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rightToLeft="1" tabSelected="1" view="pageBreakPreview" zoomScale="90" zoomScaleNormal="130" zoomScaleSheetLayoutView="90" workbookViewId="0">
      <selection activeCell="L5" sqref="L5"/>
    </sheetView>
  </sheetViews>
  <sheetFormatPr defaultRowHeight="14.25" x14ac:dyDescent="0.2"/>
  <cols>
    <col min="2" max="2" width="24.625" bestFit="1" customWidth="1"/>
    <col min="3" max="3" width="24.125" customWidth="1"/>
    <col min="4" max="4" width="24.25" bestFit="1" customWidth="1"/>
    <col min="5" max="5" width="14.5" bestFit="1" customWidth="1"/>
    <col min="6" max="6" width="12.25" customWidth="1"/>
    <col min="7" max="7" width="19.75" bestFit="1" customWidth="1"/>
    <col min="8" max="8" width="9.875" bestFit="1" customWidth="1"/>
    <col min="9" max="9" width="16.125" customWidth="1"/>
    <col min="10" max="10" width="13.25" bestFit="1" customWidth="1"/>
    <col min="11" max="11" width="11.375" customWidth="1"/>
    <col min="12" max="12" width="19.25" customWidth="1"/>
    <col min="13" max="13" width="14.5" bestFit="1" customWidth="1"/>
    <col min="14" max="14" width="12.625" bestFit="1" customWidth="1"/>
    <col min="17" max="17" width="22.375" bestFit="1" customWidth="1"/>
  </cols>
  <sheetData>
    <row r="1" spans="1:12" ht="18" x14ac:dyDescent="0.25">
      <c r="F1" s="48" t="s">
        <v>73</v>
      </c>
    </row>
    <row r="2" spans="1:12" ht="15" thickBot="1" x14ac:dyDescent="0.25"/>
    <row r="3" spans="1:12" ht="14.25" customHeight="1" x14ac:dyDescent="0.25">
      <c r="A3" s="104" t="s">
        <v>29</v>
      </c>
      <c r="B3" s="99" t="s">
        <v>33</v>
      </c>
      <c r="C3" s="27" t="s">
        <v>0</v>
      </c>
      <c r="D3" s="27" t="s">
        <v>1</v>
      </c>
      <c r="E3" s="27" t="s">
        <v>13</v>
      </c>
      <c r="F3" s="27" t="s">
        <v>2</v>
      </c>
      <c r="G3" s="27" t="s">
        <v>3</v>
      </c>
      <c r="H3" s="27" t="s">
        <v>32</v>
      </c>
      <c r="I3" s="27" t="s">
        <v>4</v>
      </c>
      <c r="J3" s="27" t="s">
        <v>14</v>
      </c>
      <c r="K3" s="27" t="s">
        <v>5</v>
      </c>
      <c r="L3" s="28" t="s">
        <v>6</v>
      </c>
    </row>
    <row r="4" spans="1:12" ht="14.25" customHeight="1" x14ac:dyDescent="0.25">
      <c r="A4" s="105"/>
      <c r="B4" s="102"/>
      <c r="C4" s="56">
        <v>2018</v>
      </c>
      <c r="D4" s="11"/>
      <c r="E4" s="11"/>
      <c r="F4" s="86" t="s">
        <v>31</v>
      </c>
      <c r="G4" s="80">
        <v>1710</v>
      </c>
      <c r="H4" s="88">
        <v>1330272</v>
      </c>
      <c r="I4" s="11"/>
      <c r="J4" s="11"/>
      <c r="K4" s="11"/>
      <c r="L4" s="30"/>
    </row>
    <row r="5" spans="1:12" ht="14.25" customHeight="1" x14ac:dyDescent="0.2">
      <c r="A5" s="105"/>
      <c r="B5" s="102"/>
      <c r="C5" s="12" t="s">
        <v>7</v>
      </c>
      <c r="D5" s="12" t="s">
        <v>12</v>
      </c>
      <c r="E5" s="10">
        <v>0.3</v>
      </c>
      <c r="F5" s="81"/>
      <c r="G5" s="81"/>
      <c r="H5" s="89"/>
      <c r="I5" s="12">
        <v>194611</v>
      </c>
      <c r="J5" s="12">
        <v>136228</v>
      </c>
      <c r="K5" s="18" t="s">
        <v>15</v>
      </c>
      <c r="L5" s="57">
        <f>J5</f>
        <v>136228</v>
      </c>
    </row>
    <row r="6" spans="1:12" x14ac:dyDescent="0.2">
      <c r="A6" s="105"/>
      <c r="B6" s="102"/>
      <c r="C6" s="5" t="s">
        <v>8</v>
      </c>
      <c r="D6" s="5" t="s">
        <v>12</v>
      </c>
      <c r="E6" s="6">
        <v>0.3</v>
      </c>
      <c r="F6" s="81"/>
      <c r="G6" s="81"/>
      <c r="H6" s="89"/>
      <c r="I6" s="5">
        <v>228199</v>
      </c>
      <c r="J6" s="5">
        <v>159139</v>
      </c>
      <c r="K6" s="5" t="s">
        <v>15</v>
      </c>
      <c r="L6" s="57">
        <f t="shared" ref="L6:L8" si="0">J6</f>
        <v>159139</v>
      </c>
    </row>
    <row r="7" spans="1:12" x14ac:dyDescent="0.2">
      <c r="A7" s="105"/>
      <c r="B7" s="102"/>
      <c r="C7" s="5" t="s">
        <v>9</v>
      </c>
      <c r="D7" s="5" t="s">
        <v>12</v>
      </c>
      <c r="E7" s="6">
        <v>0.3</v>
      </c>
      <c r="F7" s="81"/>
      <c r="G7" s="81"/>
      <c r="H7" s="89"/>
      <c r="I7" s="5">
        <v>456212</v>
      </c>
      <c r="J7" s="5">
        <v>319418</v>
      </c>
      <c r="K7" s="5" t="s">
        <v>15</v>
      </c>
      <c r="L7" s="57">
        <f t="shared" si="0"/>
        <v>319418</v>
      </c>
    </row>
    <row r="8" spans="1:12" x14ac:dyDescent="0.2">
      <c r="A8" s="105"/>
      <c r="B8" s="102"/>
      <c r="C8" s="5" t="s">
        <v>10</v>
      </c>
      <c r="D8" s="5" t="s">
        <v>12</v>
      </c>
      <c r="E8" s="6">
        <v>0.3</v>
      </c>
      <c r="F8" s="81"/>
      <c r="G8" s="81"/>
      <c r="H8" s="89"/>
      <c r="I8" s="5">
        <v>375718</v>
      </c>
      <c r="J8" s="5">
        <v>263003</v>
      </c>
      <c r="K8" s="5" t="s">
        <v>15</v>
      </c>
      <c r="L8" s="57">
        <f t="shared" si="0"/>
        <v>263003</v>
      </c>
    </row>
    <row r="9" spans="1:12" ht="16.5" thickBot="1" x14ac:dyDescent="0.3">
      <c r="A9" s="105"/>
      <c r="B9" s="103"/>
      <c r="C9" s="17"/>
      <c r="D9" s="17"/>
      <c r="E9" s="17"/>
      <c r="F9" s="87"/>
      <c r="G9" s="87"/>
      <c r="H9" s="90"/>
      <c r="I9" s="75">
        <f>SUM(I5:I8)</f>
        <v>1254740</v>
      </c>
      <c r="J9" s="17"/>
      <c r="K9" s="17"/>
      <c r="L9" s="58"/>
    </row>
    <row r="10" spans="1:12" ht="15.75" thickBot="1" x14ac:dyDescent="0.3">
      <c r="A10" s="105"/>
      <c r="B10" s="99" t="s">
        <v>49</v>
      </c>
      <c r="C10" s="33">
        <v>2020</v>
      </c>
      <c r="D10" s="21"/>
      <c r="E10" s="21"/>
      <c r="F10" s="96" t="s">
        <v>69</v>
      </c>
      <c r="G10" s="114">
        <v>1780</v>
      </c>
      <c r="H10" s="117">
        <v>1350000</v>
      </c>
      <c r="K10" s="21"/>
      <c r="L10" s="59"/>
    </row>
    <row r="11" spans="1:12" x14ac:dyDescent="0.2">
      <c r="A11" s="105"/>
      <c r="B11" s="100"/>
      <c r="C11" s="5" t="s">
        <v>16</v>
      </c>
      <c r="D11" s="5" t="s">
        <v>20</v>
      </c>
      <c r="E11" s="6">
        <v>0.2</v>
      </c>
      <c r="F11" s="97"/>
      <c r="G11" s="115"/>
      <c r="H11" s="118"/>
      <c r="I11" s="34">
        <v>392593.5</v>
      </c>
      <c r="J11" s="34">
        <v>314074.8</v>
      </c>
      <c r="K11" s="5" t="s">
        <v>91</v>
      </c>
      <c r="L11" s="60">
        <f>J11</f>
        <v>314074.8</v>
      </c>
    </row>
    <row r="12" spans="1:12" x14ac:dyDescent="0.2">
      <c r="A12" s="105"/>
      <c r="B12" s="100"/>
      <c r="C12" s="5" t="s">
        <v>17</v>
      </c>
      <c r="D12" s="5" t="s">
        <v>20</v>
      </c>
      <c r="E12" s="5" t="s">
        <v>21</v>
      </c>
      <c r="F12" s="97"/>
      <c r="G12" s="115"/>
      <c r="H12" s="118"/>
      <c r="I12" s="7">
        <v>253113.12</v>
      </c>
      <c r="J12" s="7">
        <v>253113.12</v>
      </c>
      <c r="K12" s="5"/>
      <c r="L12" s="60"/>
    </row>
    <row r="13" spans="1:12" x14ac:dyDescent="0.2">
      <c r="A13" s="105"/>
      <c r="B13" s="100"/>
      <c r="C13" s="5" t="s">
        <v>18</v>
      </c>
      <c r="D13" s="5" t="s">
        <v>20</v>
      </c>
      <c r="E13" s="6">
        <v>0.2</v>
      </c>
      <c r="F13" s="97"/>
      <c r="G13" s="115"/>
      <c r="H13" s="118"/>
      <c r="I13" s="7">
        <v>280168.2</v>
      </c>
      <c r="J13" s="7">
        <v>224134.56000000003</v>
      </c>
      <c r="K13" s="5" t="s">
        <v>91</v>
      </c>
      <c r="L13" s="60">
        <f t="shared" ref="L13:L15" si="1">J13</f>
        <v>224134.56000000003</v>
      </c>
    </row>
    <row r="14" spans="1:12" x14ac:dyDescent="0.2">
      <c r="A14" s="105"/>
      <c r="B14" s="100"/>
      <c r="C14" s="5" t="s">
        <v>19</v>
      </c>
      <c r="D14" s="5" t="s">
        <v>20</v>
      </c>
      <c r="E14" s="6">
        <v>0.2</v>
      </c>
      <c r="F14" s="97"/>
      <c r="G14" s="115"/>
      <c r="H14" s="118"/>
      <c r="I14" s="7">
        <v>230759.1</v>
      </c>
      <c r="J14" s="7">
        <v>184607.28000000003</v>
      </c>
      <c r="K14" s="5" t="s">
        <v>91</v>
      </c>
      <c r="L14" s="60">
        <f t="shared" si="1"/>
        <v>184607.28000000003</v>
      </c>
    </row>
    <row r="15" spans="1:12" x14ac:dyDescent="0.2">
      <c r="A15" s="105"/>
      <c r="B15" s="100"/>
      <c r="C15" s="5" t="s">
        <v>26</v>
      </c>
      <c r="D15" s="5"/>
      <c r="E15" s="5"/>
      <c r="F15" s="97"/>
      <c r="G15" s="115"/>
      <c r="H15" s="118"/>
      <c r="I15" s="14">
        <v>144000</v>
      </c>
      <c r="J15" s="14"/>
      <c r="K15" s="14"/>
      <c r="L15" s="60">
        <f t="shared" si="1"/>
        <v>0</v>
      </c>
    </row>
    <row r="16" spans="1:12" ht="15.75" x14ac:dyDescent="0.25">
      <c r="A16" s="105"/>
      <c r="B16" s="100"/>
      <c r="C16" s="14" t="s">
        <v>27</v>
      </c>
      <c r="D16" s="14"/>
      <c r="E16" s="14"/>
      <c r="F16" s="97"/>
      <c r="G16" s="115"/>
      <c r="H16" s="118"/>
      <c r="I16" s="74">
        <f>SUM(I11:I15)</f>
        <v>1300633.9200000002</v>
      </c>
      <c r="J16" s="5"/>
      <c r="K16" s="5"/>
      <c r="L16" s="29"/>
    </row>
    <row r="17" spans="1:16" ht="15" thickBot="1" x14ac:dyDescent="0.25">
      <c r="A17" s="105"/>
      <c r="B17" s="101"/>
      <c r="C17" s="17"/>
      <c r="D17" s="17"/>
      <c r="E17" s="17"/>
      <c r="F17" s="98"/>
      <c r="G17" s="116"/>
      <c r="H17" s="119"/>
      <c r="I17" s="17"/>
      <c r="J17" s="17"/>
      <c r="K17" s="17"/>
      <c r="L17" s="32"/>
    </row>
    <row r="18" spans="1:16" ht="15.75" thickBot="1" x14ac:dyDescent="0.25">
      <c r="A18" s="105"/>
      <c r="B18" s="110" t="s">
        <v>87</v>
      </c>
      <c r="C18" s="36">
        <v>2021</v>
      </c>
      <c r="D18" s="129" t="s">
        <v>93</v>
      </c>
      <c r="F18" s="124" t="s">
        <v>94</v>
      </c>
      <c r="G18" s="126"/>
      <c r="H18" s="126"/>
      <c r="I18" s="21">
        <v>174400</v>
      </c>
      <c r="J18" s="21">
        <f t="shared" ref="J18:J20" si="2">I18*65%</f>
        <v>113360</v>
      </c>
      <c r="K18" s="5" t="s">
        <v>91</v>
      </c>
      <c r="L18" s="35"/>
      <c r="M18" s="1"/>
      <c r="N18" s="1"/>
    </row>
    <row r="19" spans="1:16" ht="15" thickBot="1" x14ac:dyDescent="0.25">
      <c r="A19" s="105"/>
      <c r="B19" s="111"/>
      <c r="C19" s="7" t="s">
        <v>22</v>
      </c>
      <c r="D19" s="130"/>
      <c r="E19" s="76">
        <v>0.35</v>
      </c>
      <c r="F19" s="80"/>
      <c r="G19" s="81"/>
      <c r="H19" s="81"/>
      <c r="I19" s="5">
        <v>228500</v>
      </c>
      <c r="J19" s="5">
        <f t="shared" si="2"/>
        <v>148525</v>
      </c>
      <c r="K19" s="5" t="s">
        <v>91</v>
      </c>
      <c r="L19" s="29"/>
      <c r="M19" s="1"/>
      <c r="N19" s="1"/>
    </row>
    <row r="20" spans="1:16" ht="15" thickBot="1" x14ac:dyDescent="0.25">
      <c r="A20" s="105"/>
      <c r="B20" s="111"/>
      <c r="C20" s="7" t="s">
        <v>23</v>
      </c>
      <c r="D20" s="130"/>
      <c r="E20" s="76">
        <v>0.35</v>
      </c>
      <c r="F20" s="80"/>
      <c r="G20" s="81"/>
      <c r="H20" s="81"/>
      <c r="I20" s="5">
        <v>215200</v>
      </c>
      <c r="J20" s="5">
        <f t="shared" si="2"/>
        <v>139880</v>
      </c>
      <c r="K20" s="5" t="s">
        <v>91</v>
      </c>
      <c r="L20" s="29"/>
      <c r="M20" s="1"/>
      <c r="N20" s="1"/>
    </row>
    <row r="21" spans="1:16" ht="15" thickBot="1" x14ac:dyDescent="0.25">
      <c r="A21" s="105"/>
      <c r="B21" s="111"/>
      <c r="C21" s="7" t="s">
        <v>24</v>
      </c>
      <c r="D21" s="130"/>
      <c r="E21" s="76">
        <v>0.35</v>
      </c>
      <c r="F21" s="80"/>
      <c r="G21" s="81"/>
      <c r="H21" s="81"/>
      <c r="I21" s="5">
        <v>208900</v>
      </c>
      <c r="J21" s="5">
        <f>I21*65%</f>
        <v>135785</v>
      </c>
      <c r="K21" s="5" t="s">
        <v>91</v>
      </c>
      <c r="L21" s="29"/>
      <c r="M21" s="1"/>
      <c r="N21" s="1"/>
    </row>
    <row r="22" spans="1:16" ht="15.75" customHeight="1" x14ac:dyDescent="0.2">
      <c r="A22" s="105"/>
      <c r="B22" s="111"/>
      <c r="C22" s="8" t="s">
        <v>25</v>
      </c>
      <c r="D22" s="130"/>
      <c r="E22" s="76">
        <v>0.35</v>
      </c>
      <c r="F22" s="80"/>
      <c r="G22" s="81"/>
      <c r="H22" s="81"/>
      <c r="I22" s="9">
        <v>355000</v>
      </c>
      <c r="J22" s="9"/>
      <c r="K22" s="5"/>
      <c r="L22" s="29"/>
      <c r="M22" s="1"/>
      <c r="N22" s="1"/>
    </row>
    <row r="23" spans="1:16" ht="15.75" x14ac:dyDescent="0.25">
      <c r="A23" s="105"/>
      <c r="B23" s="111"/>
      <c r="C23" s="7" t="s">
        <v>26</v>
      </c>
      <c r="D23" s="131"/>
      <c r="E23" s="5"/>
      <c r="F23" s="80"/>
      <c r="G23" s="81"/>
      <c r="H23" s="81"/>
      <c r="I23" s="73">
        <f>SUM(I18:I22)</f>
        <v>1182000</v>
      </c>
      <c r="J23" s="5"/>
      <c r="K23" s="5"/>
      <c r="L23" s="29"/>
      <c r="M23" s="1"/>
      <c r="N23" s="1"/>
    </row>
    <row r="24" spans="1:16" ht="15" thickBot="1" x14ac:dyDescent="0.25">
      <c r="A24" s="106"/>
      <c r="B24" s="112"/>
      <c r="C24" s="31" t="s">
        <v>27</v>
      </c>
      <c r="D24" s="17"/>
      <c r="E24" s="17"/>
      <c r="F24" s="125"/>
      <c r="G24" s="87"/>
      <c r="H24" s="87"/>
      <c r="I24" s="17"/>
      <c r="J24" s="17"/>
      <c r="K24" s="17"/>
      <c r="L24" s="32"/>
      <c r="M24" s="1"/>
      <c r="N24" s="1"/>
    </row>
    <row r="25" spans="1:16" s="1" customFormat="1" x14ac:dyDescent="0.2">
      <c r="A25" s="15"/>
      <c r="B25" s="16"/>
      <c r="C25" s="2"/>
      <c r="F25" s="4"/>
      <c r="G25" s="16"/>
      <c r="H25" s="16"/>
      <c r="I25" s="77">
        <f>I23+I16+I9</f>
        <v>3737373.92</v>
      </c>
    </row>
    <row r="26" spans="1:16" s="1" customFormat="1" x14ac:dyDescent="0.2">
      <c r="A26" s="15"/>
      <c r="B26" s="16"/>
      <c r="C26" s="2"/>
      <c r="F26" s="4"/>
      <c r="G26" s="16"/>
      <c r="H26" s="16"/>
    </row>
    <row r="27" spans="1:16" s="1" customFormat="1" x14ac:dyDescent="0.2">
      <c r="A27" s="15"/>
      <c r="B27" s="16"/>
      <c r="C27" s="2"/>
      <c r="F27" s="4"/>
      <c r="G27" s="16"/>
      <c r="H27" s="16"/>
    </row>
    <row r="28" spans="1:16" s="1" customFormat="1" ht="20.25" x14ac:dyDescent="0.2">
      <c r="A28" s="15"/>
      <c r="B28" s="16"/>
      <c r="C28" s="2"/>
      <c r="F28" s="47" t="s">
        <v>72</v>
      </c>
      <c r="G28" s="16"/>
      <c r="H28" s="16"/>
    </row>
    <row r="29" spans="1:16" s="1" customFormat="1" x14ac:dyDescent="0.2">
      <c r="A29" s="15"/>
      <c r="B29" s="16"/>
      <c r="C29" s="2"/>
      <c r="F29" s="4"/>
      <c r="G29" s="16"/>
      <c r="H29" s="16"/>
    </row>
    <row r="30" spans="1:16" s="1" customFormat="1" ht="15.75" thickBot="1" x14ac:dyDescent="0.3">
      <c r="A30" s="15"/>
      <c r="B30" s="16"/>
      <c r="C30" s="2"/>
      <c r="F30" s="4"/>
      <c r="G30" s="16"/>
      <c r="H30" s="16"/>
      <c r="I30" s="3"/>
      <c r="J30" s="19"/>
      <c r="K30" s="19"/>
      <c r="L30" s="3"/>
    </row>
    <row r="31" spans="1:16" s="1" customFormat="1" ht="45.75" thickBot="1" x14ac:dyDescent="0.3">
      <c r="A31" s="23"/>
      <c r="B31" s="24"/>
      <c r="C31" s="25" t="s">
        <v>43</v>
      </c>
      <c r="D31" s="25" t="s">
        <v>44</v>
      </c>
      <c r="E31" s="25" t="s">
        <v>1</v>
      </c>
      <c r="F31" s="25" t="s">
        <v>13</v>
      </c>
      <c r="G31" s="25" t="s">
        <v>2</v>
      </c>
      <c r="H31" s="25" t="s">
        <v>3</v>
      </c>
      <c r="I31" s="25" t="s">
        <v>32</v>
      </c>
      <c r="J31" s="26" t="s">
        <v>51</v>
      </c>
      <c r="K31" s="43" t="s">
        <v>55</v>
      </c>
      <c r="L31" s="45" t="s">
        <v>57</v>
      </c>
      <c r="M31" s="46" t="s">
        <v>58</v>
      </c>
      <c r="N31" s="44" t="s">
        <v>53</v>
      </c>
      <c r="O31" s="39" t="s">
        <v>6</v>
      </c>
      <c r="P31" s="38" t="s">
        <v>59</v>
      </c>
    </row>
    <row r="32" spans="1:16" ht="30" x14ac:dyDescent="0.25">
      <c r="A32" s="96" t="s">
        <v>50</v>
      </c>
      <c r="B32" s="107" t="s">
        <v>28</v>
      </c>
      <c r="C32" s="20" t="s">
        <v>85</v>
      </c>
      <c r="D32" s="20" t="s">
        <v>70</v>
      </c>
      <c r="E32" s="91" t="s">
        <v>11</v>
      </c>
      <c r="F32" s="94"/>
      <c r="G32" s="120" t="s">
        <v>34</v>
      </c>
      <c r="H32" s="123">
        <v>1734</v>
      </c>
      <c r="I32" s="138">
        <v>1800000</v>
      </c>
      <c r="J32" s="114" t="s">
        <v>21</v>
      </c>
      <c r="K32" s="114" t="s">
        <v>56</v>
      </c>
      <c r="L32" s="54">
        <v>678805.91999999993</v>
      </c>
      <c r="M32" s="54">
        <v>2203000</v>
      </c>
      <c r="N32" s="61">
        <v>91500</v>
      </c>
      <c r="O32" s="40" t="s">
        <v>54</v>
      </c>
      <c r="P32" s="11"/>
    </row>
    <row r="33" spans="1:16" ht="150" customHeight="1" x14ac:dyDescent="0.2">
      <c r="A33" s="113"/>
      <c r="B33" s="108"/>
      <c r="C33" s="41" t="s">
        <v>10</v>
      </c>
      <c r="D33" s="41" t="s">
        <v>10</v>
      </c>
      <c r="E33" s="92"/>
      <c r="F33" s="95"/>
      <c r="G33" s="121"/>
      <c r="H33" s="121"/>
      <c r="I33" s="118"/>
      <c r="J33" s="115"/>
      <c r="K33" s="115"/>
      <c r="L33" s="55">
        <v>390000</v>
      </c>
      <c r="M33" s="55">
        <v>1040000</v>
      </c>
      <c r="N33" s="62">
        <v>38104</v>
      </c>
      <c r="O33" s="127" t="s">
        <v>84</v>
      </c>
      <c r="P33" s="127" t="s">
        <v>92</v>
      </c>
    </row>
    <row r="34" spans="1:16" ht="15" thickBot="1" x14ac:dyDescent="0.25">
      <c r="A34" s="113"/>
      <c r="B34" s="109"/>
      <c r="C34" s="42" t="s">
        <v>19</v>
      </c>
      <c r="D34" s="42" t="s">
        <v>19</v>
      </c>
      <c r="E34" s="93"/>
      <c r="F34" s="95"/>
      <c r="G34" s="122"/>
      <c r="H34" s="122"/>
      <c r="I34" s="118"/>
      <c r="J34" s="115"/>
      <c r="K34" s="115"/>
      <c r="L34" s="71">
        <v>320000</v>
      </c>
      <c r="M34" s="71">
        <v>800000</v>
      </c>
      <c r="N34" s="71">
        <v>17187</v>
      </c>
      <c r="O34" s="141"/>
      <c r="P34" s="128"/>
    </row>
    <row r="35" spans="1:16" ht="15" x14ac:dyDescent="0.25">
      <c r="A35" s="113"/>
      <c r="B35" s="91" t="s">
        <v>30</v>
      </c>
      <c r="C35" s="21" t="s">
        <v>36</v>
      </c>
      <c r="D35" s="21" t="s">
        <v>45</v>
      </c>
      <c r="E35" s="22" t="s">
        <v>35</v>
      </c>
      <c r="F35" s="50" t="s">
        <v>48</v>
      </c>
      <c r="G35" s="51"/>
      <c r="H35" s="50"/>
      <c r="I35" s="49"/>
      <c r="J35" s="134">
        <v>4217806</v>
      </c>
      <c r="K35" s="5"/>
      <c r="L35" s="5"/>
      <c r="M35" s="5"/>
      <c r="N35" s="11"/>
      <c r="O35" s="72"/>
      <c r="P35" s="5"/>
    </row>
    <row r="36" spans="1:16" x14ac:dyDescent="0.2">
      <c r="A36" s="113"/>
      <c r="B36" s="92"/>
      <c r="C36" s="5" t="s">
        <v>37</v>
      </c>
      <c r="D36" s="5" t="s">
        <v>37</v>
      </c>
      <c r="E36" s="5" t="s">
        <v>35</v>
      </c>
      <c r="F36" s="50" t="s">
        <v>48</v>
      </c>
      <c r="G36" s="49"/>
      <c r="H36" s="49"/>
      <c r="I36" s="49"/>
      <c r="J36" s="81"/>
      <c r="K36" s="5"/>
      <c r="L36" s="5"/>
      <c r="M36" s="5"/>
      <c r="N36" s="5"/>
      <c r="O36" s="5"/>
      <c r="P36" s="5"/>
    </row>
    <row r="37" spans="1:16" x14ac:dyDescent="0.2">
      <c r="A37" s="113"/>
      <c r="B37" s="92"/>
      <c r="C37" s="5" t="s">
        <v>38</v>
      </c>
      <c r="D37" s="5" t="s">
        <v>52</v>
      </c>
      <c r="E37" s="5" t="s">
        <v>35</v>
      </c>
      <c r="F37" s="50" t="s">
        <v>48</v>
      </c>
      <c r="G37" s="49"/>
      <c r="H37" s="49"/>
      <c r="I37" s="49"/>
      <c r="J37" s="81"/>
      <c r="K37" s="5"/>
      <c r="L37" s="5"/>
      <c r="M37" s="5"/>
      <c r="N37" s="5"/>
      <c r="O37" s="5"/>
      <c r="P37" s="5"/>
    </row>
    <row r="38" spans="1:16" x14ac:dyDescent="0.2">
      <c r="A38" s="113"/>
      <c r="B38" s="92"/>
      <c r="C38" s="5" t="s">
        <v>39</v>
      </c>
      <c r="D38" s="5" t="s">
        <v>47</v>
      </c>
      <c r="E38" s="5" t="s">
        <v>35</v>
      </c>
      <c r="F38" s="50" t="s">
        <v>48</v>
      </c>
      <c r="G38" s="49"/>
      <c r="H38" s="49"/>
      <c r="I38" s="49"/>
      <c r="J38" s="81"/>
      <c r="K38" s="5"/>
      <c r="L38" s="5"/>
      <c r="M38" s="5"/>
      <c r="N38" s="5"/>
      <c r="O38" s="5"/>
      <c r="P38" s="5"/>
    </row>
    <row r="39" spans="1:16" x14ac:dyDescent="0.2">
      <c r="A39" s="113"/>
      <c r="B39" s="92"/>
      <c r="C39" s="5" t="s">
        <v>40</v>
      </c>
      <c r="D39" s="5" t="s">
        <v>42</v>
      </c>
      <c r="E39" s="5" t="s">
        <v>35</v>
      </c>
      <c r="F39" s="50" t="s">
        <v>48</v>
      </c>
      <c r="G39" s="49"/>
      <c r="H39" s="49"/>
      <c r="I39" s="49"/>
      <c r="J39" s="81"/>
      <c r="K39" s="5"/>
      <c r="L39" s="5"/>
      <c r="M39" s="5"/>
      <c r="N39" s="5"/>
      <c r="O39" s="5"/>
      <c r="P39" s="5"/>
    </row>
    <row r="40" spans="1:16" x14ac:dyDescent="0.2">
      <c r="A40" s="113"/>
      <c r="B40" s="92"/>
      <c r="C40" s="5" t="s">
        <v>41</v>
      </c>
      <c r="D40" s="14" t="s">
        <v>71</v>
      </c>
      <c r="E40" s="5" t="s">
        <v>35</v>
      </c>
      <c r="F40" s="50" t="s">
        <v>48</v>
      </c>
      <c r="G40" s="49"/>
      <c r="H40" s="49"/>
      <c r="I40" s="49"/>
      <c r="J40" s="81"/>
      <c r="K40" s="5"/>
      <c r="L40" s="5"/>
      <c r="M40" s="5"/>
      <c r="N40" s="5"/>
      <c r="O40" s="5"/>
      <c r="P40" s="5"/>
    </row>
    <row r="41" spans="1:16" x14ac:dyDescent="0.2">
      <c r="A41" s="113"/>
      <c r="B41" s="92"/>
      <c r="C41" s="14" t="s">
        <v>46</v>
      </c>
      <c r="D41" s="68" t="s">
        <v>86</v>
      </c>
      <c r="E41" s="14" t="s">
        <v>35</v>
      </c>
      <c r="F41" s="69" t="s">
        <v>48</v>
      </c>
      <c r="G41" s="70"/>
      <c r="H41" s="70"/>
      <c r="I41" s="70"/>
      <c r="J41" s="135"/>
      <c r="K41" s="5"/>
      <c r="L41" s="5"/>
      <c r="M41" s="5"/>
      <c r="N41" s="5"/>
      <c r="O41" s="5"/>
      <c r="P41" s="5"/>
    </row>
    <row r="42" spans="1:16" x14ac:dyDescent="0.2">
      <c r="A42" s="113"/>
      <c r="B42" s="139" t="s">
        <v>90</v>
      </c>
      <c r="C42" s="80" t="s">
        <v>88</v>
      </c>
      <c r="D42" s="79" t="s">
        <v>88</v>
      </c>
      <c r="E42" s="79" t="s">
        <v>11</v>
      </c>
      <c r="F42" s="80" t="s">
        <v>48</v>
      </c>
      <c r="G42" s="136" t="s">
        <v>89</v>
      </c>
      <c r="H42" s="136">
        <v>1797</v>
      </c>
      <c r="I42" s="85">
        <v>2964422</v>
      </c>
      <c r="J42" s="80" t="s">
        <v>21</v>
      </c>
      <c r="K42" s="5"/>
      <c r="L42" s="5"/>
      <c r="M42" s="5"/>
      <c r="N42" s="5"/>
      <c r="O42" s="5"/>
      <c r="P42" s="5"/>
    </row>
    <row r="43" spans="1:16" ht="14.1" customHeight="1" x14ac:dyDescent="0.2">
      <c r="A43" s="113"/>
      <c r="B43" s="140"/>
      <c r="C43" s="80"/>
      <c r="D43" s="80"/>
      <c r="E43" s="81"/>
      <c r="F43" s="80"/>
      <c r="G43" s="136"/>
      <c r="H43" s="136"/>
      <c r="I43" s="80"/>
      <c r="J43" s="80"/>
      <c r="K43" s="5"/>
      <c r="L43" s="5"/>
      <c r="M43" s="5"/>
      <c r="N43" s="5"/>
      <c r="O43" s="5"/>
      <c r="P43" s="5"/>
    </row>
    <row r="44" spans="1:16" x14ac:dyDescent="0.2">
      <c r="A44" s="113"/>
      <c r="B44" s="140"/>
      <c r="C44" s="80"/>
      <c r="D44" s="80"/>
      <c r="E44" s="81"/>
      <c r="F44" s="80"/>
      <c r="G44" s="136"/>
      <c r="H44" s="136"/>
      <c r="I44" s="80"/>
      <c r="J44" s="80"/>
      <c r="K44" s="5"/>
      <c r="L44" s="5"/>
      <c r="M44" s="5"/>
      <c r="N44" s="5"/>
      <c r="O44" s="5"/>
      <c r="P44" s="5"/>
    </row>
    <row r="45" spans="1:16" x14ac:dyDescent="0.2">
      <c r="A45" s="113"/>
      <c r="B45" s="140"/>
      <c r="C45" s="80"/>
      <c r="D45" s="80"/>
      <c r="E45" s="81"/>
      <c r="F45" s="80"/>
      <c r="G45" s="136"/>
      <c r="H45" s="136"/>
      <c r="I45" s="80"/>
      <c r="J45" s="80"/>
      <c r="K45" s="5"/>
      <c r="L45" s="5"/>
      <c r="M45" s="5"/>
      <c r="N45" s="5"/>
      <c r="O45" s="5"/>
      <c r="P45" s="5"/>
    </row>
    <row r="46" spans="1:16" x14ac:dyDescent="0.2">
      <c r="A46" s="113"/>
      <c r="B46" s="140"/>
      <c r="C46" s="80"/>
      <c r="D46" s="80"/>
      <c r="E46" s="81"/>
      <c r="F46" s="80"/>
      <c r="G46" s="136"/>
      <c r="H46" s="136"/>
      <c r="I46" s="80"/>
      <c r="J46" s="80"/>
      <c r="K46" s="5"/>
      <c r="L46" s="5"/>
      <c r="M46" s="5"/>
      <c r="N46" s="5"/>
      <c r="O46" s="5"/>
      <c r="P46" s="5"/>
    </row>
    <row r="47" spans="1:16" x14ac:dyDescent="0.2">
      <c r="A47" s="65"/>
      <c r="B47" s="64"/>
      <c r="C47" s="1"/>
      <c r="D47" s="67"/>
      <c r="E47" s="1"/>
      <c r="F47" s="16"/>
      <c r="G47" s="82"/>
      <c r="H47" s="82"/>
      <c r="I47" s="83">
        <f>I42+J35+I32</f>
        <v>8982228</v>
      </c>
      <c r="J47" s="84"/>
      <c r="K47" s="1"/>
      <c r="L47" s="1"/>
      <c r="M47" s="1"/>
    </row>
    <row r="48" spans="1:16" x14ac:dyDescent="0.2">
      <c r="A48" s="65"/>
      <c r="B48" s="64"/>
      <c r="C48" s="1"/>
      <c r="D48" s="67"/>
      <c r="E48" s="1"/>
      <c r="F48" s="66"/>
      <c r="G48" s="82"/>
      <c r="H48" s="82"/>
      <c r="I48" s="83"/>
      <c r="J48" s="84"/>
      <c r="K48" s="1"/>
      <c r="L48" s="1"/>
      <c r="M48" s="1"/>
    </row>
    <row r="49" spans="1:13" x14ac:dyDescent="0.2">
      <c r="A49" s="65"/>
      <c r="B49" s="64"/>
      <c r="C49" s="1"/>
      <c r="D49" s="67"/>
      <c r="E49" s="1"/>
      <c r="F49" s="66"/>
      <c r="G49" s="82"/>
      <c r="H49" s="82"/>
      <c r="I49" s="83"/>
      <c r="J49" s="84"/>
      <c r="K49" s="1"/>
      <c r="L49" s="1"/>
      <c r="M49" s="1"/>
    </row>
    <row r="50" spans="1:13" x14ac:dyDescent="0.2">
      <c r="A50" s="132"/>
      <c r="B50" s="137"/>
      <c r="C50" s="142"/>
      <c r="D50" s="67"/>
      <c r="E50" s="1"/>
      <c r="F50" s="66"/>
      <c r="G50" s="1"/>
      <c r="H50" s="1"/>
      <c r="I50" s="1"/>
      <c r="J50" s="1"/>
      <c r="K50" s="1"/>
      <c r="L50" s="1"/>
      <c r="M50" s="1"/>
    </row>
    <row r="51" spans="1:13" x14ac:dyDescent="0.2">
      <c r="A51" s="82"/>
      <c r="B51" s="137"/>
      <c r="C51" s="142"/>
      <c r="D51" s="67"/>
      <c r="E51" s="1"/>
      <c r="F51" s="66"/>
      <c r="G51" s="1"/>
      <c r="H51" s="1"/>
      <c r="I51" s="1"/>
      <c r="J51" s="1"/>
      <c r="K51" s="1"/>
      <c r="L51" s="1"/>
      <c r="M51" s="1"/>
    </row>
    <row r="52" spans="1:13" x14ac:dyDescent="0.2">
      <c r="A52" s="82"/>
      <c r="B52" s="137"/>
      <c r="C52" s="142"/>
      <c r="D52" s="67"/>
      <c r="E52" s="1"/>
      <c r="F52" s="66"/>
      <c r="G52" s="1"/>
      <c r="H52" s="1"/>
      <c r="I52" s="78">
        <f>I47+I25</f>
        <v>12719601.92</v>
      </c>
      <c r="J52" s="1"/>
      <c r="K52" s="1"/>
      <c r="L52" s="1"/>
      <c r="M52" s="1"/>
    </row>
    <row r="53" spans="1:13" x14ac:dyDescent="0.2">
      <c r="A53" s="82"/>
      <c r="B53" s="137"/>
      <c r="C53" s="142"/>
      <c r="D53" s="67"/>
      <c r="E53" s="1"/>
      <c r="F53" s="66"/>
      <c r="G53" s="1"/>
      <c r="H53" s="1"/>
      <c r="I53" s="1"/>
      <c r="J53" s="1"/>
      <c r="K53" s="1"/>
      <c r="L53" s="1"/>
      <c r="M53" s="1"/>
    </row>
    <row r="54" spans="1:13" x14ac:dyDescent="0.2">
      <c r="A54" s="82"/>
      <c r="B54" s="137"/>
      <c r="C54" s="142"/>
      <c r="D54" s="1"/>
      <c r="E54" s="1"/>
      <c r="F54" s="66"/>
      <c r="G54" s="1"/>
      <c r="H54" s="1"/>
      <c r="I54" s="1"/>
      <c r="J54" s="1"/>
      <c r="K54" s="1"/>
      <c r="L54" s="1"/>
      <c r="M54" s="1"/>
    </row>
    <row r="55" spans="1:13" x14ac:dyDescent="0.2">
      <c r="A55" s="82"/>
      <c r="B55" s="137"/>
      <c r="C55" s="142"/>
      <c r="D55" s="1"/>
      <c r="E55" s="1"/>
      <c r="F55" s="66"/>
      <c r="G55" s="1"/>
      <c r="H55" s="1"/>
      <c r="I55" s="1"/>
      <c r="J55" s="1"/>
      <c r="K55" s="1"/>
      <c r="L55" s="1"/>
      <c r="M55" s="1"/>
    </row>
    <row r="56" spans="1:13" x14ac:dyDescent="0.2">
      <c r="A56" s="82"/>
      <c r="B56" s="137"/>
      <c r="C56" s="142"/>
      <c r="D56" s="1"/>
      <c r="E56" s="1"/>
      <c r="F56" s="66"/>
      <c r="G56" s="1"/>
      <c r="H56" s="1"/>
      <c r="I56" s="1"/>
      <c r="J56" s="1"/>
      <c r="K56" s="1"/>
      <c r="L56" s="1"/>
      <c r="M56" s="1"/>
    </row>
    <row r="57" spans="1:13" x14ac:dyDescent="0.2">
      <c r="A57" s="82"/>
      <c r="B57" s="137"/>
      <c r="C57" s="142"/>
      <c r="D57" s="1"/>
      <c r="E57" s="1"/>
      <c r="F57" s="66"/>
      <c r="G57" s="1"/>
      <c r="H57" s="1"/>
      <c r="I57" s="1"/>
      <c r="J57" s="1"/>
      <c r="K57" s="1"/>
      <c r="L57" s="1"/>
      <c r="M57" s="1"/>
    </row>
    <row r="58" spans="1:13" x14ac:dyDescent="0.2">
      <c r="A58" s="82"/>
      <c r="B58" s="137"/>
      <c r="C58" s="142"/>
      <c r="D58" s="1"/>
      <c r="E58" s="1"/>
      <c r="F58" s="66"/>
      <c r="G58" s="63"/>
      <c r="H58" s="13"/>
      <c r="I58" s="13"/>
      <c r="J58" s="13"/>
      <c r="K58" s="1"/>
      <c r="L58" s="1"/>
      <c r="M58" s="1"/>
    </row>
    <row r="59" spans="1:13" x14ac:dyDescent="0.2">
      <c r="A59" s="82"/>
      <c r="B59" s="137"/>
      <c r="C59" s="142"/>
      <c r="D59" s="1"/>
      <c r="E59" s="1"/>
      <c r="F59" s="1"/>
      <c r="K59" s="1"/>
      <c r="L59" s="1"/>
      <c r="M59" s="1"/>
    </row>
    <row r="60" spans="1:13" x14ac:dyDescent="0.2">
      <c r="A60" s="82"/>
      <c r="B60" s="137"/>
      <c r="C60" s="142"/>
      <c r="D60" s="1"/>
      <c r="E60" s="1"/>
      <c r="F60" s="1"/>
    </row>
    <row r="61" spans="1:13" x14ac:dyDescent="0.2">
      <c r="A61" s="133"/>
      <c r="B61" s="137"/>
      <c r="C61" s="142"/>
      <c r="D61" s="1"/>
      <c r="E61" s="1"/>
      <c r="F61" s="1"/>
    </row>
  </sheetData>
  <mergeCells count="43">
    <mergeCell ref="P33:P34"/>
    <mergeCell ref="D18:D23"/>
    <mergeCell ref="A50:A61"/>
    <mergeCell ref="K32:K34"/>
    <mergeCell ref="J35:J41"/>
    <mergeCell ref="J32:J34"/>
    <mergeCell ref="F42:F46"/>
    <mergeCell ref="G42:G46"/>
    <mergeCell ref="H42:H46"/>
    <mergeCell ref="B50:B61"/>
    <mergeCell ref="I32:I34"/>
    <mergeCell ref="B35:B41"/>
    <mergeCell ref="B42:B46"/>
    <mergeCell ref="O33:O34"/>
    <mergeCell ref="C50:C61"/>
    <mergeCell ref="G47:G49"/>
    <mergeCell ref="A3:A24"/>
    <mergeCell ref="B32:B34"/>
    <mergeCell ref="B18:B24"/>
    <mergeCell ref="A32:A46"/>
    <mergeCell ref="G10:G17"/>
    <mergeCell ref="G32:G34"/>
    <mergeCell ref="F18:F24"/>
    <mergeCell ref="G18:G24"/>
    <mergeCell ref="E32:E34"/>
    <mergeCell ref="F32:F34"/>
    <mergeCell ref="F10:F17"/>
    <mergeCell ref="B10:B17"/>
    <mergeCell ref="B3:B9"/>
    <mergeCell ref="J47:J49"/>
    <mergeCell ref="I42:I46"/>
    <mergeCell ref="J42:J46"/>
    <mergeCell ref="F4:F9"/>
    <mergeCell ref="G4:G9"/>
    <mergeCell ref="H4:H9"/>
    <mergeCell ref="H10:H17"/>
    <mergeCell ref="H32:H34"/>
    <mergeCell ref="H18:H24"/>
    <mergeCell ref="D42:D46"/>
    <mergeCell ref="E42:E46"/>
    <mergeCell ref="C42:C46"/>
    <mergeCell ref="H47:H49"/>
    <mergeCell ref="I47:I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rightToLeft="1" workbookViewId="0">
      <selection activeCell="I5" sqref="I5"/>
    </sheetView>
  </sheetViews>
  <sheetFormatPr defaultRowHeight="14.25" x14ac:dyDescent="0.2"/>
  <cols>
    <col min="1" max="1" width="22.375" bestFit="1" customWidth="1"/>
    <col min="7" max="7" width="21.875" bestFit="1" customWidth="1"/>
    <col min="9" max="9" width="13.5" bestFit="1" customWidth="1"/>
  </cols>
  <sheetData>
    <row r="1" spans="1:9" x14ac:dyDescent="0.2">
      <c r="A1" s="1"/>
      <c r="B1" s="1"/>
      <c r="C1" s="1"/>
      <c r="D1" s="1"/>
      <c r="G1" t="s">
        <v>74</v>
      </c>
    </row>
    <row r="2" spans="1:9" ht="15" x14ac:dyDescent="0.25">
      <c r="A2" s="11"/>
      <c r="B2" s="11" t="s">
        <v>11</v>
      </c>
      <c r="C2" s="11" t="s">
        <v>60</v>
      </c>
      <c r="D2" s="1"/>
      <c r="G2" t="s">
        <v>66</v>
      </c>
      <c r="H2">
        <v>144</v>
      </c>
    </row>
    <row r="3" spans="1:9" x14ac:dyDescent="0.2">
      <c r="A3" s="5" t="s">
        <v>61</v>
      </c>
      <c r="B3" s="37">
        <v>390000</v>
      </c>
      <c r="C3" s="5">
        <v>0</v>
      </c>
      <c r="G3" t="s">
        <v>75</v>
      </c>
      <c r="H3">
        <v>0.45</v>
      </c>
    </row>
    <row r="4" spans="1:9" x14ac:dyDescent="0.2">
      <c r="A4" s="5" t="s">
        <v>62</v>
      </c>
      <c r="B4" s="37">
        <v>52000</v>
      </c>
      <c r="C4" s="5">
        <v>0</v>
      </c>
      <c r="G4" t="s">
        <v>57</v>
      </c>
      <c r="H4">
        <v>678805.91999999993</v>
      </c>
    </row>
    <row r="5" spans="1:9" x14ac:dyDescent="0.2">
      <c r="A5" s="5" t="s">
        <v>63</v>
      </c>
      <c r="B5" s="37">
        <f>B4/2</f>
        <v>26000</v>
      </c>
      <c r="C5" s="37">
        <f>B5</f>
        <v>26000</v>
      </c>
      <c r="G5" t="s">
        <v>76</v>
      </c>
      <c r="H5">
        <v>110160</v>
      </c>
      <c r="I5" s="53">
        <f>H5*20</f>
        <v>2203200</v>
      </c>
    </row>
    <row r="6" spans="1:9" x14ac:dyDescent="0.2">
      <c r="A6" s="5" t="s">
        <v>64</v>
      </c>
      <c r="B6" s="37">
        <f>B5*5</f>
        <v>130000</v>
      </c>
      <c r="C6" s="37">
        <f>B6</f>
        <v>130000</v>
      </c>
      <c r="G6" t="s">
        <v>77</v>
      </c>
      <c r="H6">
        <v>11793.599999999999</v>
      </c>
    </row>
    <row r="7" spans="1:9" x14ac:dyDescent="0.2">
      <c r="A7" s="5" t="s">
        <v>65</v>
      </c>
      <c r="B7" s="5">
        <v>0</v>
      </c>
      <c r="C7" s="37">
        <f>B4</f>
        <v>52000</v>
      </c>
      <c r="G7" t="s">
        <v>78</v>
      </c>
      <c r="H7">
        <v>98366.399999999994</v>
      </c>
    </row>
    <row r="8" spans="1:9" x14ac:dyDescent="0.2">
      <c r="A8" s="5" t="s">
        <v>66</v>
      </c>
      <c r="B8" s="5"/>
      <c r="C8" s="5" t="s">
        <v>67</v>
      </c>
      <c r="G8" t="s">
        <v>79</v>
      </c>
      <c r="H8">
        <v>1</v>
      </c>
    </row>
    <row r="9" spans="1:9" x14ac:dyDescent="0.2">
      <c r="G9" t="s">
        <v>80</v>
      </c>
      <c r="H9">
        <v>0.1336951638498125</v>
      </c>
    </row>
    <row r="10" spans="1:9" ht="15" x14ac:dyDescent="0.25">
      <c r="A10" s="11"/>
      <c r="B10" s="11" t="s">
        <v>11</v>
      </c>
      <c r="C10" s="11" t="s">
        <v>10</v>
      </c>
      <c r="G10" t="s">
        <v>81</v>
      </c>
      <c r="H10">
        <v>0.1336951638498125</v>
      </c>
    </row>
    <row r="11" spans="1:9" x14ac:dyDescent="0.2">
      <c r="A11" s="5" t="s">
        <v>61</v>
      </c>
      <c r="B11" s="37">
        <v>320000</v>
      </c>
      <c r="C11" s="5">
        <v>0</v>
      </c>
      <c r="G11" t="s">
        <v>82</v>
      </c>
      <c r="H11">
        <v>603459.19880704675</v>
      </c>
    </row>
    <row r="12" spans="1:9" x14ac:dyDescent="0.2">
      <c r="A12" s="5" t="s">
        <v>62</v>
      </c>
      <c r="B12" s="37">
        <v>40000</v>
      </c>
      <c r="C12" s="5">
        <v>0</v>
      </c>
      <c r="G12" t="s">
        <v>83</v>
      </c>
      <c r="H12">
        <v>0.24492049034863669</v>
      </c>
    </row>
    <row r="13" spans="1:9" x14ac:dyDescent="0.2">
      <c r="A13" s="5" t="s">
        <v>63</v>
      </c>
      <c r="B13" s="37">
        <f>B12/2</f>
        <v>20000</v>
      </c>
      <c r="C13" s="37">
        <f>B13</f>
        <v>20000</v>
      </c>
    </row>
    <row r="14" spans="1:9" x14ac:dyDescent="0.2">
      <c r="A14" s="5" t="s">
        <v>64</v>
      </c>
      <c r="B14" s="37">
        <f>B13*5</f>
        <v>100000</v>
      </c>
      <c r="C14" s="37">
        <f>B14</f>
        <v>100000</v>
      </c>
    </row>
    <row r="15" spans="1:9" x14ac:dyDescent="0.2">
      <c r="A15" s="5" t="s">
        <v>65</v>
      </c>
      <c r="B15" s="5">
        <v>0</v>
      </c>
      <c r="C15" s="37">
        <f>B12</f>
        <v>40000</v>
      </c>
    </row>
    <row r="16" spans="1:9" x14ac:dyDescent="0.2">
      <c r="A16" s="5" t="s">
        <v>66</v>
      </c>
      <c r="B16" s="5"/>
      <c r="C16" s="5" t="s">
        <v>68</v>
      </c>
    </row>
    <row r="20" spans="7:7" x14ac:dyDescent="0.2">
      <c r="G20" s="52">
        <f>H4+B3+B11</f>
        <v>1388805.92</v>
      </c>
    </row>
    <row r="21" spans="7:7" x14ac:dyDescent="0.2">
      <c r="G21" s="52">
        <f>1800000-G20</f>
        <v>411194.08000000007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אסף עמיחי</dc:creator>
  <cp:lastModifiedBy>שירה אברהמי</cp:lastModifiedBy>
  <cp:lastPrinted>2021-03-08T07:55:37Z</cp:lastPrinted>
  <dcterms:created xsi:type="dcterms:W3CDTF">2021-02-23T19:29:39Z</dcterms:created>
  <dcterms:modified xsi:type="dcterms:W3CDTF">2021-03-08T20:26:22Z</dcterms:modified>
</cp:coreProperties>
</file>